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240926【古民家】福知山市大江町\"/>
    </mc:Choice>
  </mc:AlternateContent>
  <xr:revisionPtr revIDLastSave="0" documentId="13_ncr:1_{475CA995-1D5E-451A-A831-0B1468DEF9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AA37" i="1"/>
  <c r="AA36" i="1"/>
  <c r="AA34" i="1"/>
  <c r="AA33" i="1"/>
  <c r="AA32" i="1"/>
  <c r="AA31" i="1"/>
  <c r="Q29" i="1"/>
  <c r="R13" i="1"/>
  <c r="R11" i="1"/>
  <c r="R9" i="1"/>
  <c r="R7" i="1"/>
  <c r="R6" i="1"/>
  <c r="AG4" i="1" l="1"/>
  <c r="Q42" i="1" l="1"/>
  <c r="X2" i="1"/>
</calcChain>
</file>

<file path=xl/sharedStrings.xml><?xml version="1.0" encoding="utf-8"?>
<sst xmlns="http://schemas.openxmlformats.org/spreadsheetml/2006/main" count="65" uniqueCount="54">
  <si>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</si>
  <si>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</si>
  <si>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</si>
  <si>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</si>
  <si>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</si>
  <si>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</si>
  <si>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</si>
  <si>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</si>
  <si>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</si>
  <si>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</si>
  <si>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</si>
  <si>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</si>
  <si>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</si>
  <si>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</si>
  <si>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</si>
  <si>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</si>
  <si>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</si>
  <si>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</si>
  <si>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</si>
  <si>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</si>
  <si>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</si>
  <si>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</si>
  <si>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</si>
  <si>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</si>
  <si>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</si>
  <si>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</si>
  <si>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</si>
  <si>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</si>
  <si>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</si>
  <si>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</si>
  <si>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</si>
  <si>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</si>
  <si>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</si>
  <si>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</si>
  <si>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t>賃貸：　　□土地　　□戸建　　□マン　　□外全　　□外一</t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</si>
  <si>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</si>
  <si>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</si>
  <si>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</si>
  <si>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</si>
  <si>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</si>
  <si>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</si>
  <si>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</si>
  <si>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</si>
  <si>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</si>
  <si>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</si>
  <si>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</si>
  <si>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下記物件の広告・宣伝活動の承諾をお願いいたします。</t>
    <phoneticPr fontId="2"/>
  </si>
  <si>
    <t>物件検索サイト（全ポータルサイト）</t>
    <rPh sb="8" eb="9">
      <t>ゼン</t>
    </rPh>
    <phoneticPr fontId="2"/>
  </si>
  <si>
    <t>　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</si>
  <si>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</si>
  <si>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</si>
  <si>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売買：　　□土地　　☑戸建　　□マン　　□外全　　□外一</t>
    <phoneticPr fontId="2"/>
  </si>
  <si>
    <t>福知山市大江町古民家</t>
    <rPh sb="0" eb="4">
      <t>フクチヤマシ</t>
    </rPh>
    <rPh sb="4" eb="7">
      <t>オオエチョウ</t>
    </rPh>
    <rPh sb="7" eb="10">
      <t>コミンカ</t>
    </rPh>
    <phoneticPr fontId="2"/>
  </si>
  <si>
    <t>京都府福知山市大江町南有路 2473</t>
    <rPh sb="0" eb="3">
      <t>キョウトフ</t>
    </rPh>
    <rPh sb="3" eb="6">
      <t>フクチヤマ</t>
    </rPh>
    <rPh sb="6" eb="7">
      <t>シ</t>
    </rPh>
    <rPh sb="7" eb="9">
      <t>オオエ</t>
    </rPh>
    <rPh sb="9" eb="10">
      <t>チョウ</t>
    </rPh>
    <rPh sb="10" eb="11">
      <t>ミナミ</t>
    </rPh>
    <rPh sb="11" eb="12">
      <t>アリ</t>
    </rPh>
    <rPh sb="12" eb="13">
      <t>ミチ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</si>
</sst>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12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37</xdr:row>
      <xdr:rowOff>133093</xdr:rowOff>
    </xdr:from>
    <xdr:ext cx="6419850" cy="47953"/>
    <xdr:pic>
      <xdr:nvPicPr>
        <xdr:cNvPr id="2" name="image5.png">
          <a:extLst>
            <a:ext uri="{FF2B5EF4-FFF2-40B4-BE49-F238E27FC236}">
              <a16:creationId xmlns:a16="http://schemas.microsoft.com/office/drawing/2014/main" id="{F713EC3E-160D-48B5-B7D7-9EDA8C60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1093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C69616-D719-43AB-9858-87A02EA944C7}"/>
            </a:ext>
          </a:extLst>
        </xdr:cNvPr>
        <xdr:cNvCxnSpPr/>
      </xdr:nvCxnSpPr>
      <xdr:spPr>
        <a:xfrm>
          <a:off x="5829300" y="5734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6B1E75-62DF-4623-8DBF-6D8A495470BF}"/>
            </a:ext>
          </a:extLst>
        </xdr:cNvPr>
        <xdr:cNvSpPr txBox="1"/>
      </xdr:nvSpPr>
      <xdr:spPr>
        <a:xfrm>
          <a:off x="5676901" y="6000750"/>
          <a:ext cx="60960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6B7714C-68A8-4E55-93A9-E6C47F9948F4}"/>
            </a:ext>
          </a:extLst>
        </xdr:cNvPr>
        <xdr:cNvSpPr txBox="1"/>
      </xdr:nvSpPr>
      <xdr:spPr>
        <a:xfrm>
          <a:off x="5686424" y="6000750"/>
          <a:ext cx="60007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0717A6-ED0B-45BA-8B7B-8670D7F36878}"/>
            </a:ext>
          </a:extLst>
        </xdr:cNvPr>
        <xdr:cNvSpPr txBox="1"/>
      </xdr:nvSpPr>
      <xdr:spPr>
        <a:xfrm>
          <a:off x="5686426" y="6000750"/>
          <a:ext cx="600074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topLeftCell="F1" zoomScaleNormal="100" zoomScaleSheetLayoutView="100" workbookViewId="0">
      <selection activeCell="AK10" sqref="AK10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85" t="str">
        <f ca="1">TEXT(AG4,"yyyy 年 mm 月 d 日")</f>
        <v>2025 年 02 月 12 日</v>
      </c>
      <c r="Y2" s="85"/>
      <c r="Z2" s="85"/>
      <c r="AA2" s="85"/>
      <c r="AB2" s="85"/>
      <c r="AC2" s="85"/>
      <c r="AD2" s="85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13</v>
      </c>
      <c r="AG4" s="11">
        <f ca="1">TODAY()</f>
        <v>45700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63" t="s">
        <v>33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12"/>
      <c r="O6" s="12"/>
      <c r="P6" s="4"/>
      <c r="Q6" s="13"/>
      <c r="R6" s="64" t="str">
        <f>"所在地  "&amp;AH7</f>
        <v>所在地  神戸市〇〇区</v>
      </c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64" t="str">
        <f>"建物名  "&amp;AH9</f>
        <v>建物名  〇〇ビル １１１１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5"/>
      <c r="AF7" s="10" t="s">
        <v>14</v>
      </c>
      <c r="AG7" s="10" t="s">
        <v>15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64" t="str">
        <f>"商  号  "&amp;AH11</f>
        <v>商  号  株式会社〇〇不動産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17"/>
      <c r="AF9" s="2"/>
      <c r="AG9" s="10" t="s">
        <v>29</v>
      </c>
      <c r="AH9" s="11" t="s">
        <v>30</v>
      </c>
      <c r="AI9" s="2"/>
      <c r="AJ9" s="10" t="s">
        <v>20</v>
      </c>
      <c r="AK9" s="10">
        <v>298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64" t="str">
        <f>"担当者  "&amp;AH13</f>
        <v>担当者  山田太郎</v>
      </c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17"/>
      <c r="AF11" s="2"/>
      <c r="AG11" s="10" t="s">
        <v>16</v>
      </c>
      <c r="AH11" s="11" t="s">
        <v>25</v>
      </c>
      <c r="AI11" s="2"/>
      <c r="AJ11" s="10" t="s">
        <v>21</v>
      </c>
      <c r="AK11" s="10" t="s">
        <v>52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64" t="str">
        <f>"TEL  "&amp;AH15&amp;"     FAX  "&amp;AH16</f>
        <v>TEL  078-000-0000     FAX  078-000-0001</v>
      </c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20"/>
      <c r="AF13" s="2"/>
      <c r="AG13" s="10" t="s">
        <v>17</v>
      </c>
      <c r="AH13" s="11" t="s">
        <v>26</v>
      </c>
      <c r="AI13" s="2"/>
      <c r="AJ13" s="10" t="s">
        <v>15</v>
      </c>
      <c r="AK13" s="10" t="s">
        <v>53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0" t="s">
        <v>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20"/>
      <c r="AF15" s="2"/>
      <c r="AG15" s="10" t="s">
        <v>18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17"/>
      <c r="AF16" s="2"/>
      <c r="AG16" s="10" t="s">
        <v>19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2" t="s">
        <v>46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17"/>
      <c r="AF18" s="2"/>
      <c r="AG18" s="2"/>
      <c r="AH18" s="52" t="s">
        <v>31</v>
      </c>
      <c r="AI18" s="52"/>
      <c r="AJ18" s="52"/>
      <c r="AK18" s="10"/>
      <c r="AL18" s="2"/>
      <c r="AM18" s="2"/>
      <c r="AN18" s="2"/>
      <c r="AO18" s="2"/>
      <c r="AP18" s="2"/>
      <c r="AQ18" s="2"/>
    </row>
    <row r="19" spans="1:43" ht="15.75" customHeight="1">
      <c r="A19" s="61" t="s">
        <v>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17"/>
      <c r="AF19" s="2"/>
      <c r="AG19" s="2"/>
      <c r="AH19" s="52"/>
      <c r="AI19" s="52"/>
      <c r="AJ19" s="52"/>
      <c r="AK19" s="2"/>
      <c r="AL19" s="2"/>
      <c r="AM19" s="2"/>
      <c r="AN19" s="2"/>
      <c r="AO19" s="2"/>
      <c r="AP19" s="2"/>
      <c r="AQ19" s="2"/>
    </row>
    <row r="20" spans="1:43" ht="15.75" customHeight="1">
      <c r="A20" s="61" t="s">
        <v>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61" t="s">
        <v>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4" t="s">
        <v>0</v>
      </c>
      <c r="C23" s="75"/>
      <c r="D23" s="76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77"/>
      <c r="C24" s="71"/>
      <c r="D24" s="78"/>
      <c r="E24" s="32"/>
      <c r="F24" s="62" t="s">
        <v>51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77"/>
      <c r="C25" s="71"/>
      <c r="D25" s="78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77"/>
      <c r="C26" s="71"/>
      <c r="D26" s="78"/>
      <c r="E26" s="32"/>
      <c r="F26" s="62" t="s">
        <v>34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79"/>
      <c r="C27" s="80"/>
      <c r="D27" s="81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69" t="s">
        <v>35</v>
      </c>
      <c r="C28" s="69"/>
      <c r="D28" s="69"/>
      <c r="E28" s="55" t="str">
        <f>AK9&amp;"万円"</f>
        <v>298万円</v>
      </c>
      <c r="F28" s="56"/>
      <c r="G28" s="56"/>
      <c r="H28" s="56"/>
      <c r="I28" s="56"/>
      <c r="J28" s="56"/>
      <c r="K28" s="57"/>
      <c r="L28" s="65" t="s">
        <v>36</v>
      </c>
      <c r="M28" s="65"/>
      <c r="N28" s="65"/>
      <c r="O28" s="65"/>
      <c r="P28" s="65"/>
      <c r="Q28" s="90" t="str">
        <f>AK11</f>
        <v>福知山市大江町古民家</v>
      </c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69"/>
      <c r="C29" s="69"/>
      <c r="D29" s="69"/>
      <c r="E29" s="58"/>
      <c r="F29" s="59"/>
      <c r="G29" s="59"/>
      <c r="H29" s="59"/>
      <c r="I29" s="59"/>
      <c r="J29" s="59"/>
      <c r="K29" s="60"/>
      <c r="L29" s="65" t="s">
        <v>37</v>
      </c>
      <c r="M29" s="65"/>
      <c r="N29" s="65"/>
      <c r="O29" s="65"/>
      <c r="P29" s="65"/>
      <c r="Q29" s="90" t="str">
        <f>AK13</f>
        <v>京都府福知山市大江町南有路 2473</v>
      </c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5" t="s">
        <v>38</v>
      </c>
      <c r="C30" s="65"/>
      <c r="D30" s="65"/>
      <c r="E30" s="82" t="s">
        <v>39</v>
      </c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5"/>
      <c r="C31" s="65"/>
      <c r="D31" s="65"/>
      <c r="E31" s="66" t="s">
        <v>40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53" t="s">
        <v>7</v>
      </c>
      <c r="Z31" s="54"/>
      <c r="AA31" s="38" t="str">
        <f>IF($AK$15=1,"〇","")</f>
        <v>〇</v>
      </c>
      <c r="AB31" s="53" t="s">
        <v>8</v>
      </c>
      <c r="AC31" s="54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5"/>
      <c r="C32" s="65"/>
      <c r="D32" s="65"/>
      <c r="E32" s="66" t="s">
        <v>6</v>
      </c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53" t="s">
        <v>7</v>
      </c>
      <c r="Z32" s="54"/>
      <c r="AA32" s="38" t="str">
        <f>IF($AK$15=1,"〇","")</f>
        <v>〇</v>
      </c>
      <c r="AB32" s="53" t="s">
        <v>8</v>
      </c>
      <c r="AC32" s="54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5"/>
      <c r="C33" s="65"/>
      <c r="D33" s="65"/>
      <c r="E33" s="66" t="s">
        <v>47</v>
      </c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53" t="s">
        <v>7</v>
      </c>
      <c r="Z33" s="54"/>
      <c r="AA33" s="38" t="str">
        <f>IF($AK$15=1,"〇","")</f>
        <v>〇</v>
      </c>
      <c r="AB33" s="53" t="s">
        <v>8</v>
      </c>
      <c r="AC33" s="54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5"/>
      <c r="C34" s="65"/>
      <c r="D34" s="65"/>
      <c r="E34" s="66" t="s">
        <v>44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53" t="s">
        <v>7</v>
      </c>
      <c r="Z34" s="54"/>
      <c r="AA34" s="38" t="str">
        <f>IF($AK$15=1,"〇","")</f>
        <v>〇</v>
      </c>
      <c r="AB34" s="53" t="s">
        <v>8</v>
      </c>
      <c r="AC34" s="54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5" t="s">
        <v>41</v>
      </c>
      <c r="C35" s="65"/>
      <c r="D35" s="65"/>
      <c r="E35" s="87" t="s">
        <v>45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5" t="s">
        <v>9</v>
      </c>
      <c r="C36" s="65"/>
      <c r="D36" s="65"/>
      <c r="E36" s="83" t="s">
        <v>10</v>
      </c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53" t="s">
        <v>7</v>
      </c>
      <c r="Z36" s="54"/>
      <c r="AA36" s="38" t="str">
        <f>IF($AK$16=1,"〇","")</f>
        <v>〇</v>
      </c>
      <c r="AB36" s="53" t="s">
        <v>8</v>
      </c>
      <c r="AC36" s="54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5"/>
      <c r="C37" s="65"/>
      <c r="D37" s="65"/>
      <c r="E37" s="83" t="s">
        <v>11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2" t="s">
        <v>7</v>
      </c>
      <c r="Z37" s="82"/>
      <c r="AA37" s="38" t="str">
        <f>IF($AK$16=1,"〇","")</f>
        <v>〇</v>
      </c>
      <c r="AB37" s="82" t="s">
        <v>8</v>
      </c>
      <c r="AC37" s="82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71" t="s">
        <v>42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86" t="s">
        <v>43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91" t="str">
        <f ca="1">TEXT(AG4,"yyyy 年 mm 月 d 日")</f>
        <v>2025 年 02 月 12 日</v>
      </c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18"/>
      <c r="R44" s="18" t="s">
        <v>48</v>
      </c>
      <c r="S44" s="84" t="s">
        <v>49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84" t="s">
        <v>50</v>
      </c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46" t="s">
        <v>12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  <mergeCell ref="Y37:Z37"/>
    <mergeCell ref="Y36:Z36"/>
    <mergeCell ref="E32:X32"/>
    <mergeCell ref="E33:X33"/>
    <mergeCell ref="E34:X34"/>
    <mergeCell ref="Y33:Z33"/>
    <mergeCell ref="E36:X36"/>
    <mergeCell ref="E37:X37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2025-02-12T05:50:39Z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